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Job Cost Tracker" sheetId="2" state="visible" r:id="rId4"/>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Wages x this = true labor cost. 1.35 means taxes, workers' comp and insurance add 35% to base wage. Use your own figure.</t>
        </r>
      </text>
    </comment>
  </commentList>
</comments>
</file>

<file path=xl/sharedStrings.xml><?xml version="1.0" encoding="utf-8"?>
<sst xmlns="http://schemas.openxmlformats.org/spreadsheetml/2006/main" count="85" uniqueCount="71">
  <si>
    <t xml:space="preserve">Remodeling Job Cost Tracker — how to use</t>
  </si>
  <si>
    <t xml:space="preserve">What this is</t>
  </si>
  <si>
    <t xml:space="preserve">One sheet per job. It compares what you budgeted for each cost code with what you have actually spent, and forecasts your final gross margin while the job is still open.</t>
  </si>
  <si>
    <t xml:space="preserve">Which cells to edit</t>
  </si>
  <si>
    <t xml:space="preserve">Yellow cells with blue text are inputs. Type over them. Everything else is a formula — leave it alone.</t>
  </si>
  <si>
    <t xml:space="preserve">Steps</t>
  </si>
  <si>
    <t xml:space="preserve">1. On the 'Job Cost Tracker' tab, enter the job name, contract price, approved change orders, your target gross margin and your labor burden multiplier.</t>
  </si>
  <si>
    <t xml:space="preserve">2. List each cost code with its budget (from your estimate). Use one row per line item; there is room for 27 lines.</t>
  </si>
  <si>
    <t xml:space="preserve">3. Committed = signed subcontracts and purchase orders not yet invoiced. It is what you owe even if the bill hasn't arrived.</t>
  </si>
  <si>
    <t xml:space="preserve">4. For labor lines, enter hours worked and the worker's base hourly wage. The sheet multiplies by your burden multiplier, so labor cost includes payroll taxes, workers' comp and insurance.</t>
  </si>
  <si>
    <t xml:space="preserve">5. For materials, subcontractors, equipment and other costs, enter invoiced or paid amounts in 'Other actual'.</t>
  </si>
  <si>
    <t xml:space="preserve">6. Update it weekly. The summary shows budget used, an alert at 70%, 85% and 95% of budget, and your projected margin against target.</t>
  </si>
  <si>
    <t xml:space="preserve">Notes</t>
  </si>
  <si>
    <t xml:space="preserve">• The rows filled in are a SAMPLE kitchen remodel so you can see the format. Replace them with your own job.</t>
  </si>
  <si>
    <t xml:space="preserve">• Forecast final cost is conservative: for each line it takes the highest of budget, committed and actual, assuming nothing will finish under budget.</t>
  </si>
  <si>
    <t xml:space="preserve">• Labor burden multiplier: 1.35 means every $1.00 of wages costs you $1.35. Work out your own with the free calculator at remodelfin.com/calculators/labor-burden-calculator/</t>
  </si>
  <si>
    <t xml:space="preserve">• Percentages are stored as fractions: type 25% or 0.25 for a 25% margin.</t>
  </si>
  <si>
    <t xml:space="preserve">Free template from RemodelFin (remodelfin.com). RemodelFin does this automatically: crews log hours and receipts from the field and the job's margin updates as costs post.</t>
  </si>
  <si>
    <t xml:space="preserve">Job Cost Tracker</t>
  </si>
  <si>
    <t xml:space="preserve">Summary</t>
  </si>
  <si>
    <t xml:space="preserve">Job name</t>
  </si>
  <si>
    <t xml:space="preserve">Sample: Kitchen remodel — 14 Oak St</t>
  </si>
  <si>
    <t xml:space="preserve">Revenue (contract + change orders)</t>
  </si>
  <si>
    <t xml:space="preserve">Contract price ($)</t>
  </si>
  <si>
    <t xml:space="preserve">Budgeted cost</t>
  </si>
  <si>
    <t xml:space="preserve">Approved change orders ($)</t>
  </si>
  <si>
    <t xml:space="preserve">Actual cost to date</t>
  </si>
  <si>
    <t xml:space="preserve">Target gross margin</t>
  </si>
  <si>
    <t xml:space="preserve">Budget used</t>
  </si>
  <si>
    <t xml:space="preserve">Labor burden multiplier</t>
  </si>
  <si>
    <t xml:space="preserve">Budget alert</t>
  </si>
  <si>
    <t xml:space="preserve">Forecast final cost</t>
  </si>
  <si>
    <t xml:space="preserve">Projected gross profit</t>
  </si>
  <si>
    <t xml:space="preserve">Projected gross margin</t>
  </si>
  <si>
    <t xml:space="preserve">Margin vs target</t>
  </si>
  <si>
    <t xml:space="preserve">Cost code</t>
  </si>
  <si>
    <t xml:space="preserve">Description</t>
  </si>
  <si>
    <t xml:space="preserve">Category</t>
  </si>
  <si>
    <t xml:space="preserve">Budget ($)</t>
  </si>
  <si>
    <t xml:space="preserve">Committed ($)</t>
  </si>
  <si>
    <t xml:space="preserve">Labor hours</t>
  </si>
  <si>
    <t xml:space="preserve">Base wage ($/hr)</t>
  </si>
  <si>
    <t xml:space="preserve">Other actual ($)</t>
  </si>
  <si>
    <t xml:space="preserve">Actual cost ($)</t>
  </si>
  <si>
    <t xml:space="preserve">Forecast final ($)</t>
  </si>
  <si>
    <t xml:space="preserve">Variance to date ($)</t>
  </si>
  <si>
    <t xml:space="preserve">% of budget used</t>
  </si>
  <si>
    <t xml:space="preserve">Alert</t>
  </si>
  <si>
    <t xml:space="preserve">01-L</t>
  </si>
  <si>
    <t xml:space="preserve">Demo &amp; site prep</t>
  </si>
  <si>
    <t xml:space="preserve">Labor</t>
  </si>
  <si>
    <t xml:space="preserve">Framing</t>
  </si>
  <si>
    <t xml:space="preserve">Tile work</t>
  </si>
  <si>
    <t xml:space="preserve">Finish &amp; trim</t>
  </si>
  <si>
    <t xml:space="preserve">02-M</t>
  </si>
  <si>
    <t xml:space="preserve">Lumber &amp; sheathing</t>
  </si>
  <si>
    <t xml:space="preserve">Materials</t>
  </si>
  <si>
    <t xml:space="preserve">Tile &amp; flooring</t>
  </si>
  <si>
    <t xml:space="preserve">Cabinets &amp; millwork</t>
  </si>
  <si>
    <t xml:space="preserve">Fixtures &amp; hardware</t>
  </si>
  <si>
    <t xml:space="preserve">03-S</t>
  </si>
  <si>
    <t xml:space="preserve">Electrical</t>
  </si>
  <si>
    <t xml:space="preserve">Subcontractor</t>
  </si>
  <si>
    <t xml:space="preserve">Plumbing</t>
  </si>
  <si>
    <t xml:space="preserve">04-E</t>
  </si>
  <si>
    <t xml:space="preserve">Dumpster rental</t>
  </si>
  <si>
    <t xml:space="preserve">Equipment</t>
  </si>
  <si>
    <t xml:space="preserve">05-O</t>
  </si>
  <si>
    <t xml:space="preserve">Permits &amp; fees</t>
  </si>
  <si>
    <t xml:space="preserve">Other</t>
  </si>
  <si>
    <t xml:space="preserve">TOTAL</t>
  </si>
</sst>
</file>

<file path=xl/styles.xml><?xml version="1.0" encoding="utf-8"?>
<styleSheet xmlns="http://schemas.openxmlformats.org/spreadsheetml/2006/main">
  <numFmts count="6">
    <numFmt numFmtId="164" formatCode="General"/>
    <numFmt numFmtId="165" formatCode="\$#,##0;&quot;($&quot;#,##0\);\-"/>
    <numFmt numFmtId="166" formatCode="0.0%;\(0.0%\);\-"/>
    <numFmt numFmtId="167" formatCode="0.00\x"/>
    <numFmt numFmtId="168" formatCode="#,##0.0;\(#,##0.0\);\-"/>
    <numFmt numFmtId="169" formatCode="\$#,##0.00;&quot;($&quot;#,##0.0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name val="Arial"/>
      <family val="0"/>
      <charset val="1"/>
    </font>
    <font>
      <sz val="11"/>
      <name val="Arial"/>
      <family val="0"/>
      <charset val="1"/>
    </font>
    <font>
      <sz val="11"/>
      <color rgb="FF0000FF"/>
      <name val="Arial"/>
      <family val="0"/>
      <charset val="1"/>
    </font>
    <font>
      <b val="true"/>
      <sz val="11"/>
      <color rgb="FFFFFFFF"/>
      <name val="Arial"/>
      <family val="0"/>
      <charset val="1"/>
    </font>
    <font>
      <sz val="10"/>
      <name val="Arial"/>
      <family val="2"/>
    </font>
  </fonts>
  <fills count="5">
    <fill>
      <patternFill patternType="none"/>
    </fill>
    <fill>
      <patternFill patternType="gray125"/>
    </fill>
    <fill>
      <patternFill patternType="solid">
        <fgColor rgb="FFFFFF00"/>
        <bgColor rgb="FFFFFF00"/>
      </patternFill>
    </fill>
    <fill>
      <patternFill patternType="solid">
        <fgColor rgb="FF1F3A4D"/>
        <bgColor rgb="FF003366"/>
      </patternFill>
    </fill>
    <fill>
      <patternFill patternType="solid">
        <fgColor rgb="FFE8EDF1"/>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9" fontId="7" fillId="2"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5" fontId="5" fillId="4" borderId="1" xfId="0" applyFont="true" applyBorder="true" applyAlignment="false" applyProtection="false">
      <alignment horizontal="general" vertical="bottom" textRotation="0" wrapText="false" indent="0" shrinkToFit="false"/>
      <protection locked="true" hidden="false"/>
    </xf>
    <xf numFmtId="168" fontId="5" fillId="4" borderId="1" xfId="0" applyFont="true" applyBorder="true" applyAlignment="false" applyProtection="false">
      <alignment horizontal="general" vertical="bottom" textRotation="0" wrapText="false" indent="0" shrinkToFit="false"/>
      <protection locked="true" hidden="false"/>
    </xf>
    <xf numFmtId="166" fontId="5"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CBAD"/>
        </patternFill>
      </fill>
    </dxf>
    <dxf>
      <fill>
        <patternFill>
          <bgColor rgb="FFFFE699"/>
        </patternFill>
      </fill>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E8ED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3A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3" customFormat="false" ht="15" hidden="false" customHeight="false" outlineLevel="0" collapsed="false">
      <c r="A3" s="2" t="s">
        <v>1</v>
      </c>
    </row>
    <row r="4" customFormat="false" ht="26.85" hidden="false" customHeight="false" outlineLevel="0" collapsed="false">
      <c r="A4" s="3" t="s">
        <v>2</v>
      </c>
    </row>
    <row r="5" customFormat="false" ht="15" hidden="false" customHeight="false" outlineLevel="0" collapsed="false">
      <c r="A5" s="3"/>
    </row>
    <row r="6" customFormat="false" ht="15" hidden="false" customHeight="false" outlineLevel="0" collapsed="false">
      <c r="A6" s="2" t="s">
        <v>3</v>
      </c>
    </row>
    <row r="7" customFormat="false" ht="15" hidden="false" customHeight="false" outlineLevel="0" collapsed="false">
      <c r="A7" s="4" t="s">
        <v>4</v>
      </c>
    </row>
    <row r="8" customFormat="false" ht="15" hidden="false" customHeight="false" outlineLevel="0" collapsed="false">
      <c r="A8" s="3"/>
    </row>
    <row r="9" customFormat="false" ht="15" hidden="false" customHeight="false" outlineLevel="0" collapsed="false">
      <c r="A9" s="2" t="s">
        <v>5</v>
      </c>
    </row>
    <row r="10" customFormat="false" ht="26.85" hidden="false" customHeight="false" outlineLevel="0" collapsed="false">
      <c r="A10" s="3" t="s">
        <v>6</v>
      </c>
    </row>
    <row r="11" customFormat="false" ht="15" hidden="false" customHeight="false" outlineLevel="0" collapsed="false">
      <c r="A11" s="3" t="s">
        <v>7</v>
      </c>
    </row>
    <row r="12" customFormat="false" ht="26.85" hidden="false" customHeight="false" outlineLevel="0" collapsed="false">
      <c r="A12" s="3" t="s">
        <v>8</v>
      </c>
    </row>
    <row r="13" customFormat="false" ht="26.85" hidden="false" customHeight="false" outlineLevel="0" collapsed="false">
      <c r="A13" s="3" t="s">
        <v>9</v>
      </c>
    </row>
    <row r="14" customFormat="false" ht="15" hidden="false" customHeight="false" outlineLevel="0" collapsed="false">
      <c r="A14" s="3" t="s">
        <v>10</v>
      </c>
    </row>
    <row r="15" customFormat="false" ht="26.85" hidden="false" customHeight="false" outlineLevel="0" collapsed="false">
      <c r="A15" s="3" t="s">
        <v>11</v>
      </c>
    </row>
    <row r="16" customFormat="false" ht="15" hidden="false" customHeight="false" outlineLevel="0" collapsed="false">
      <c r="A16" s="3"/>
    </row>
    <row r="17" customFormat="false" ht="15" hidden="false" customHeight="false" outlineLevel="0" collapsed="false">
      <c r="A17" s="2" t="s">
        <v>12</v>
      </c>
    </row>
    <row r="18" customFormat="false" ht="15" hidden="false" customHeight="false" outlineLevel="0" collapsed="false">
      <c r="A18" s="3" t="s">
        <v>13</v>
      </c>
    </row>
    <row r="19" customFormat="false" ht="26.85" hidden="false" customHeight="false" outlineLevel="0" collapsed="false">
      <c r="A19" s="3" t="s">
        <v>14</v>
      </c>
    </row>
    <row r="20" customFormat="false" ht="26.85" hidden="false" customHeight="false" outlineLevel="0" collapsed="false">
      <c r="A20" s="3" t="s">
        <v>15</v>
      </c>
    </row>
    <row r="21" customFormat="false" ht="15" hidden="false" customHeight="false" outlineLevel="0" collapsed="false">
      <c r="A21" s="3" t="s">
        <v>16</v>
      </c>
    </row>
    <row r="22" customFormat="false" ht="15" hidden="false" customHeight="false" outlineLevel="0" collapsed="false">
      <c r="A22" s="3"/>
    </row>
    <row r="23" customFormat="false" ht="26.85" hidden="false" customHeight="false" outlineLevel="0" collapsed="false">
      <c r="A23"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5"/>
    <col collapsed="false" customWidth="true" hidden="false" outlineLevel="0" max="4" min="4" style="0" width="13"/>
    <col collapsed="false" customWidth="true" hidden="false" outlineLevel="0" max="5" min="5" style="0" width="30"/>
    <col collapsed="false" customWidth="true" hidden="false" outlineLevel="0" max="6" min="6" style="0" width="20"/>
    <col collapsed="false" customWidth="true" hidden="false" outlineLevel="0" max="7" min="7" style="0" width="13"/>
    <col collapsed="false" customWidth="true" hidden="false" outlineLevel="0" max="9" min="8" style="0" width="14"/>
    <col collapsed="false" customWidth="true" hidden="false" outlineLevel="0" max="11" min="10" style="0" width="15"/>
    <col collapsed="false" customWidth="true" hidden="false" outlineLevel="0" max="12" min="12" style="0" width="12"/>
    <col collapsed="false" customWidth="true" hidden="false" outlineLevel="0" max="13" min="13" style="0" width="10"/>
  </cols>
  <sheetData>
    <row r="1" customFormat="false" ht="17.35" hidden="false" customHeight="false" outlineLevel="0" collapsed="false">
      <c r="A1" s="1" t="s">
        <v>18</v>
      </c>
    </row>
    <row r="2" customFormat="false" ht="15" hidden="false" customHeight="false" outlineLevel="0" collapsed="false">
      <c r="E2" s="5" t="s">
        <v>19</v>
      </c>
    </row>
    <row r="3" customFormat="false" ht="15" hidden="false" customHeight="false" outlineLevel="0" collapsed="false">
      <c r="A3" s="5" t="s">
        <v>20</v>
      </c>
      <c r="B3" s="6" t="s">
        <v>21</v>
      </c>
      <c r="E3" s="5" t="s">
        <v>22</v>
      </c>
      <c r="F3" s="7" t="n">
        <f aca="false">B4+B5</f>
        <v>78000</v>
      </c>
    </row>
    <row r="4" customFormat="false" ht="15" hidden="false" customHeight="false" outlineLevel="0" collapsed="false">
      <c r="A4" s="5" t="s">
        <v>23</v>
      </c>
      <c r="B4" s="8" t="n">
        <v>78000</v>
      </c>
      <c r="E4" s="5" t="s">
        <v>24</v>
      </c>
      <c r="F4" s="7" t="n">
        <f aca="false">D41</f>
        <v>60500</v>
      </c>
    </row>
    <row r="5" customFormat="false" ht="15" hidden="false" customHeight="false" outlineLevel="0" collapsed="false">
      <c r="A5" s="5" t="s">
        <v>25</v>
      </c>
      <c r="B5" s="8" t="n">
        <v>0</v>
      </c>
      <c r="E5" s="5" t="s">
        <v>26</v>
      </c>
      <c r="F5" s="7" t="n">
        <f aca="false">I41</f>
        <v>59523.5</v>
      </c>
    </row>
    <row r="6" customFormat="false" ht="15" hidden="false" customHeight="false" outlineLevel="0" collapsed="false">
      <c r="A6" s="5" t="s">
        <v>27</v>
      </c>
      <c r="B6" s="9" t="n">
        <v>0.25</v>
      </c>
      <c r="E6" s="5" t="s">
        <v>28</v>
      </c>
      <c r="F6" s="10" t="n">
        <f aca="false">IF(F4=0,"",F5/F4)</f>
        <v>0.983859504132231</v>
      </c>
    </row>
    <row r="7" customFormat="false" ht="15" hidden="false" customHeight="false" outlineLevel="0" collapsed="false">
      <c r="A7" s="5" t="s">
        <v>29</v>
      </c>
      <c r="B7" s="11" t="n">
        <v>1.35</v>
      </c>
      <c r="E7" s="5" t="s">
        <v>30</v>
      </c>
      <c r="F7" s="12" t="str">
        <f aca="false">IF(F4=0,"",IF(F6&gt;=1,"OVER BUDGET",IF(F6&gt;=0.95,"95% of budget used",IF(F6&gt;=0.85,"85% of budget used",IF(F6&gt;=0.7,"70% of budget used","On track")))))</f>
        <v>95% of budget used</v>
      </c>
    </row>
    <row r="8" customFormat="false" ht="15" hidden="false" customHeight="false" outlineLevel="0" collapsed="false">
      <c r="E8" s="5" t="s">
        <v>31</v>
      </c>
      <c r="F8" s="7" t="n">
        <f aca="false">J41</f>
        <v>62412.5</v>
      </c>
    </row>
    <row r="9" customFormat="false" ht="15" hidden="false" customHeight="false" outlineLevel="0" collapsed="false">
      <c r="E9" s="5" t="s">
        <v>32</v>
      </c>
      <c r="F9" s="7" t="n">
        <f aca="false">F3-F8</f>
        <v>15587.5</v>
      </c>
    </row>
    <row r="10" customFormat="false" ht="15" hidden="false" customHeight="false" outlineLevel="0" collapsed="false">
      <c r="E10" s="5" t="s">
        <v>33</v>
      </c>
      <c r="F10" s="10" t="n">
        <f aca="false">IF(F3=0,"",F9/F3)</f>
        <v>0.199839743589744</v>
      </c>
    </row>
    <row r="11" customFormat="false" ht="15" hidden="false" customHeight="false" outlineLevel="0" collapsed="false">
      <c r="E11" s="5" t="s">
        <v>34</v>
      </c>
      <c r="F11" s="10" t="n">
        <f aca="false">IF(F3=0,"",F10-B6)</f>
        <v>-0.0501602564102564</v>
      </c>
    </row>
    <row r="13" customFormat="false" ht="31.5" hidden="false" customHeight="true" outlineLevel="0" collapsed="false">
      <c r="A13" s="13" t="s">
        <v>35</v>
      </c>
      <c r="B13" s="13" t="s">
        <v>36</v>
      </c>
      <c r="C13" s="13" t="s">
        <v>37</v>
      </c>
      <c r="D13" s="13" t="s">
        <v>38</v>
      </c>
      <c r="E13" s="13" t="s">
        <v>39</v>
      </c>
      <c r="F13" s="13" t="s">
        <v>40</v>
      </c>
      <c r="G13" s="13" t="s">
        <v>41</v>
      </c>
      <c r="H13" s="13" t="s">
        <v>42</v>
      </c>
      <c r="I13" s="13" t="s">
        <v>43</v>
      </c>
      <c r="J13" s="13" t="s">
        <v>44</v>
      </c>
      <c r="K13" s="13" t="s">
        <v>45</v>
      </c>
      <c r="L13" s="13" t="s">
        <v>46</v>
      </c>
      <c r="M13" s="13" t="s">
        <v>47</v>
      </c>
    </row>
    <row r="14" customFormat="false" ht="15" hidden="false" customHeight="false" outlineLevel="0" collapsed="false">
      <c r="A14" s="6" t="s">
        <v>48</v>
      </c>
      <c r="B14" s="6" t="s">
        <v>49</v>
      </c>
      <c r="C14" s="6" t="s">
        <v>50</v>
      </c>
      <c r="D14" s="8" t="n">
        <v>3200</v>
      </c>
      <c r="E14" s="8" t="n">
        <v>0</v>
      </c>
      <c r="F14" s="14" t="n">
        <v>70</v>
      </c>
      <c r="G14" s="15" t="n">
        <v>30</v>
      </c>
      <c r="H14" s="8" t="n">
        <v>0</v>
      </c>
      <c r="I14" s="16" t="n">
        <f aca="false">N(F14)*N(G14)*$B$7+N(H14)</f>
        <v>2835</v>
      </c>
      <c r="J14" s="16" t="n">
        <f aca="false">MAX(N(D14),N(E14),I14)</f>
        <v>3200</v>
      </c>
      <c r="K14" s="16" t="n">
        <f aca="false">IF(AND(N(D14)=0,I14=0),"",I14-N(D14))</f>
        <v>-365</v>
      </c>
      <c r="L14" s="17" t="n">
        <f aca="false">IF(N(D14)=0,"",I14/D14)</f>
        <v>0.8859375</v>
      </c>
      <c r="M14" s="18" t="str">
        <f aca="false">IF(L14="","",IF(L14&gt;=1,"OVER",IF(L14&gt;=0.95,"95%",IF(L14&gt;=0.85,"85%",IF(L14&gt;=0.7,"70%","")))))</f>
        <v>85%</v>
      </c>
    </row>
    <row r="15" customFormat="false" ht="15" hidden="false" customHeight="false" outlineLevel="0" collapsed="false">
      <c r="A15" s="6" t="s">
        <v>48</v>
      </c>
      <c r="B15" s="6" t="s">
        <v>51</v>
      </c>
      <c r="C15" s="6" t="s">
        <v>50</v>
      </c>
      <c r="D15" s="8" t="n">
        <v>8400</v>
      </c>
      <c r="E15" s="8" t="n">
        <v>0</v>
      </c>
      <c r="F15" s="14" t="n">
        <v>225</v>
      </c>
      <c r="G15" s="15" t="n">
        <v>30</v>
      </c>
      <c r="H15" s="8" t="n">
        <v>0</v>
      </c>
      <c r="I15" s="16" t="n">
        <f aca="false">N(F15)*N(G15)*$B$7+N(H15)</f>
        <v>9112.5</v>
      </c>
      <c r="J15" s="16" t="n">
        <f aca="false">MAX(N(D15),N(E15),I15)</f>
        <v>9112.5</v>
      </c>
      <c r="K15" s="16" t="n">
        <f aca="false">IF(AND(N(D15)=0,I15=0),"",I15-N(D15))</f>
        <v>712.5</v>
      </c>
      <c r="L15" s="17" t="n">
        <f aca="false">IF(N(D15)=0,"",I15/D15)</f>
        <v>1.08482142857143</v>
      </c>
      <c r="M15" s="18" t="str">
        <f aca="false">IF(L15="","",IF(L15&gt;=1,"OVER",IF(L15&gt;=0.95,"95%",IF(L15&gt;=0.85,"85%",IF(L15&gt;=0.7,"70%","")))))</f>
        <v>OVER</v>
      </c>
    </row>
    <row r="16" customFormat="false" ht="15" hidden="false" customHeight="false" outlineLevel="0" collapsed="false">
      <c r="A16" s="6" t="s">
        <v>48</v>
      </c>
      <c r="B16" s="6" t="s">
        <v>52</v>
      </c>
      <c r="C16" s="6" t="s">
        <v>50</v>
      </c>
      <c r="D16" s="8" t="n">
        <v>4800</v>
      </c>
      <c r="E16" s="8" t="n">
        <v>0</v>
      </c>
      <c r="F16" s="14" t="n">
        <v>140</v>
      </c>
      <c r="G16" s="15" t="n">
        <v>30</v>
      </c>
      <c r="H16" s="8" t="n">
        <v>0</v>
      </c>
      <c r="I16" s="16" t="n">
        <f aca="false">N(F16)*N(G16)*$B$7+N(H16)</f>
        <v>5670</v>
      </c>
      <c r="J16" s="16" t="n">
        <f aca="false">MAX(N(D16),N(E16),I16)</f>
        <v>5670</v>
      </c>
      <c r="K16" s="16" t="n">
        <f aca="false">IF(AND(N(D16)=0,I16=0),"",I16-N(D16))</f>
        <v>870</v>
      </c>
      <c r="L16" s="17" t="n">
        <f aca="false">IF(N(D16)=0,"",I16/D16)</f>
        <v>1.18125</v>
      </c>
      <c r="M16" s="18" t="str">
        <f aca="false">IF(L16="","",IF(L16&gt;=1,"OVER",IF(L16&gt;=0.95,"95%",IF(L16&gt;=0.85,"85%",IF(L16&gt;=0.7,"70%","")))))</f>
        <v>OVER</v>
      </c>
    </row>
    <row r="17" customFormat="false" ht="15" hidden="false" customHeight="false" outlineLevel="0" collapsed="false">
      <c r="A17" s="6" t="s">
        <v>48</v>
      </c>
      <c r="B17" s="6" t="s">
        <v>53</v>
      </c>
      <c r="C17" s="6" t="s">
        <v>50</v>
      </c>
      <c r="D17" s="8" t="n">
        <v>3600</v>
      </c>
      <c r="E17" s="8" t="n">
        <v>0</v>
      </c>
      <c r="F17" s="14" t="n">
        <v>52</v>
      </c>
      <c r="G17" s="15" t="n">
        <v>30</v>
      </c>
      <c r="H17" s="8" t="n">
        <v>0</v>
      </c>
      <c r="I17" s="16" t="n">
        <f aca="false">N(F17)*N(G17)*$B$7+N(H17)</f>
        <v>2106</v>
      </c>
      <c r="J17" s="16" t="n">
        <f aca="false">MAX(N(D17),N(E17),I17)</f>
        <v>3600</v>
      </c>
      <c r="K17" s="16" t="n">
        <f aca="false">IF(AND(N(D17)=0,I17=0),"",I17-N(D17))</f>
        <v>-1494</v>
      </c>
      <c r="L17" s="17" t="n">
        <f aca="false">IF(N(D17)=0,"",I17/D17)</f>
        <v>0.585</v>
      </c>
      <c r="M17" s="18" t="str">
        <f aca="false">IF(L17="","",IF(L17&gt;=1,"OVER",IF(L17&gt;=0.95,"95%",IF(L17&gt;=0.85,"85%",IF(L17&gt;=0.7,"70%","")))))</f>
        <v/>
      </c>
    </row>
    <row r="18" customFormat="false" ht="15" hidden="false" customHeight="false" outlineLevel="0" collapsed="false">
      <c r="A18" s="6" t="s">
        <v>54</v>
      </c>
      <c r="B18" s="6" t="s">
        <v>55</v>
      </c>
      <c r="C18" s="6" t="s">
        <v>56</v>
      </c>
      <c r="D18" s="8" t="n">
        <v>6500</v>
      </c>
      <c r="E18" s="8" t="n">
        <v>6200</v>
      </c>
      <c r="F18" s="14" t="n">
        <v>0</v>
      </c>
      <c r="G18" s="15" t="n">
        <v>0</v>
      </c>
      <c r="H18" s="8" t="n">
        <v>6050</v>
      </c>
      <c r="I18" s="16" t="n">
        <f aca="false">N(F18)*N(G18)*$B$7+N(H18)</f>
        <v>6050</v>
      </c>
      <c r="J18" s="16" t="n">
        <f aca="false">MAX(N(D18),N(E18),I18)</f>
        <v>6500</v>
      </c>
      <c r="K18" s="16" t="n">
        <f aca="false">IF(AND(N(D18)=0,I18=0),"",I18-N(D18))</f>
        <v>-450</v>
      </c>
      <c r="L18" s="17" t="n">
        <f aca="false">IF(N(D18)=0,"",I18/D18)</f>
        <v>0.930769230769231</v>
      </c>
      <c r="M18" s="18" t="str">
        <f aca="false">IF(L18="","",IF(L18&gt;=1,"OVER",IF(L18&gt;=0.95,"95%",IF(L18&gt;=0.85,"85%",IF(L18&gt;=0.7,"70%","")))))</f>
        <v>85%</v>
      </c>
    </row>
    <row r="19" customFormat="false" ht="15" hidden="false" customHeight="false" outlineLevel="0" collapsed="false">
      <c r="A19" s="6" t="s">
        <v>54</v>
      </c>
      <c r="B19" s="6" t="s">
        <v>57</v>
      </c>
      <c r="C19" s="6" t="s">
        <v>56</v>
      </c>
      <c r="D19" s="8" t="n">
        <v>4200</v>
      </c>
      <c r="E19" s="8" t="n">
        <v>4200</v>
      </c>
      <c r="F19" s="14" t="n">
        <v>0</v>
      </c>
      <c r="G19" s="15" t="n">
        <v>0</v>
      </c>
      <c r="H19" s="8" t="n">
        <v>4380</v>
      </c>
      <c r="I19" s="16" t="n">
        <f aca="false">N(F19)*N(G19)*$B$7+N(H19)</f>
        <v>4380</v>
      </c>
      <c r="J19" s="16" t="n">
        <f aca="false">MAX(N(D19),N(E19),I19)</f>
        <v>4380</v>
      </c>
      <c r="K19" s="16" t="n">
        <f aca="false">IF(AND(N(D19)=0,I19=0),"",I19-N(D19))</f>
        <v>180</v>
      </c>
      <c r="L19" s="17" t="n">
        <f aca="false">IF(N(D19)=0,"",I19/D19)</f>
        <v>1.04285714285714</v>
      </c>
      <c r="M19" s="18" t="str">
        <f aca="false">IF(L19="","",IF(L19&gt;=1,"OVER",IF(L19&gt;=0.95,"95%",IF(L19&gt;=0.85,"85%",IF(L19&gt;=0.7,"70%","")))))</f>
        <v>OVER</v>
      </c>
    </row>
    <row r="20" customFormat="false" ht="15" hidden="false" customHeight="false" outlineLevel="0" collapsed="false">
      <c r="A20" s="6" t="s">
        <v>54</v>
      </c>
      <c r="B20" s="6" t="s">
        <v>58</v>
      </c>
      <c r="C20" s="6" t="s">
        <v>56</v>
      </c>
      <c r="D20" s="8" t="n">
        <v>11000</v>
      </c>
      <c r="E20" s="8" t="n">
        <v>11000</v>
      </c>
      <c r="F20" s="14" t="n">
        <v>0</v>
      </c>
      <c r="G20" s="15" t="n">
        <v>0</v>
      </c>
      <c r="H20" s="8" t="n">
        <v>10800</v>
      </c>
      <c r="I20" s="16" t="n">
        <f aca="false">N(F20)*N(G20)*$B$7+N(H20)</f>
        <v>10800</v>
      </c>
      <c r="J20" s="16" t="n">
        <f aca="false">MAX(N(D20),N(E20),I20)</f>
        <v>11000</v>
      </c>
      <c r="K20" s="16" t="n">
        <f aca="false">IF(AND(N(D20)=0,I20=0),"",I20-N(D20))</f>
        <v>-200</v>
      </c>
      <c r="L20" s="17" t="n">
        <f aca="false">IF(N(D20)=0,"",I20/D20)</f>
        <v>0.981818181818182</v>
      </c>
      <c r="M20" s="18" t="str">
        <f aca="false">IF(L20="","",IF(L20&gt;=1,"OVER",IF(L20&gt;=0.95,"95%",IF(L20&gt;=0.85,"85%",IF(L20&gt;=0.7,"70%","")))))</f>
        <v>95%</v>
      </c>
    </row>
    <row r="21" customFormat="false" ht="15" hidden="false" customHeight="false" outlineLevel="0" collapsed="false">
      <c r="A21" s="6" t="s">
        <v>54</v>
      </c>
      <c r="B21" s="6" t="s">
        <v>59</v>
      </c>
      <c r="C21" s="6" t="s">
        <v>56</v>
      </c>
      <c r="D21" s="8" t="n">
        <v>3800</v>
      </c>
      <c r="E21" s="8" t="n">
        <v>3800</v>
      </c>
      <c r="F21" s="14" t="n">
        <v>0</v>
      </c>
      <c r="G21" s="15" t="n">
        <v>0</v>
      </c>
      <c r="H21" s="8" t="n">
        <v>3950</v>
      </c>
      <c r="I21" s="16" t="n">
        <f aca="false">N(F21)*N(G21)*$B$7+N(H21)</f>
        <v>3950</v>
      </c>
      <c r="J21" s="16" t="n">
        <f aca="false">MAX(N(D21),N(E21),I21)</f>
        <v>3950</v>
      </c>
      <c r="K21" s="16" t="n">
        <f aca="false">IF(AND(N(D21)=0,I21=0),"",I21-N(D21))</f>
        <v>150</v>
      </c>
      <c r="L21" s="17" t="n">
        <f aca="false">IF(N(D21)=0,"",I21/D21)</f>
        <v>1.03947368421053</v>
      </c>
      <c r="M21" s="18" t="str">
        <f aca="false">IF(L21="","",IF(L21&gt;=1,"OVER",IF(L21&gt;=0.95,"95%",IF(L21&gt;=0.85,"85%",IF(L21&gt;=0.7,"70%","")))))</f>
        <v>OVER</v>
      </c>
    </row>
    <row r="22" customFormat="false" ht="15" hidden="false" customHeight="false" outlineLevel="0" collapsed="false">
      <c r="A22" s="6" t="s">
        <v>60</v>
      </c>
      <c r="B22" s="6" t="s">
        <v>61</v>
      </c>
      <c r="C22" s="6" t="s">
        <v>62</v>
      </c>
      <c r="D22" s="8" t="n">
        <v>7500</v>
      </c>
      <c r="E22" s="8" t="n">
        <v>7500</v>
      </c>
      <c r="F22" s="14" t="n">
        <v>0</v>
      </c>
      <c r="G22" s="15" t="n">
        <v>0</v>
      </c>
      <c r="H22" s="8" t="n">
        <v>7500</v>
      </c>
      <c r="I22" s="16" t="n">
        <f aca="false">N(F22)*N(G22)*$B$7+N(H22)</f>
        <v>7500</v>
      </c>
      <c r="J22" s="16" t="n">
        <f aca="false">MAX(N(D22),N(E22),I22)</f>
        <v>7500</v>
      </c>
      <c r="K22" s="16" t="n">
        <f aca="false">IF(AND(N(D22)=0,I22=0),"",I22-N(D22))</f>
        <v>0</v>
      </c>
      <c r="L22" s="17" t="n">
        <f aca="false">IF(N(D22)=0,"",I22/D22)</f>
        <v>1</v>
      </c>
      <c r="M22" s="18" t="str">
        <f aca="false">IF(L22="","",IF(L22&gt;=1,"OVER",IF(L22&gt;=0.95,"95%",IF(L22&gt;=0.85,"85%",IF(L22&gt;=0.7,"70%","")))))</f>
        <v>OVER</v>
      </c>
    </row>
    <row r="23" customFormat="false" ht="15" hidden="false" customHeight="false" outlineLevel="0" collapsed="false">
      <c r="A23" s="6" t="s">
        <v>60</v>
      </c>
      <c r="B23" s="6" t="s">
        <v>63</v>
      </c>
      <c r="C23" s="6" t="s">
        <v>62</v>
      </c>
      <c r="D23" s="8" t="n">
        <v>5200</v>
      </c>
      <c r="E23" s="8" t="n">
        <v>5200</v>
      </c>
      <c r="F23" s="14" t="n">
        <v>0</v>
      </c>
      <c r="G23" s="15" t="n">
        <v>0</v>
      </c>
      <c r="H23" s="8" t="n">
        <v>4900</v>
      </c>
      <c r="I23" s="16" t="n">
        <f aca="false">N(F23)*N(G23)*$B$7+N(H23)</f>
        <v>4900</v>
      </c>
      <c r="J23" s="16" t="n">
        <f aca="false">MAX(N(D23),N(E23),I23)</f>
        <v>5200</v>
      </c>
      <c r="K23" s="16" t="n">
        <f aca="false">IF(AND(N(D23)=0,I23=0),"",I23-N(D23))</f>
        <v>-300</v>
      </c>
      <c r="L23" s="17" t="n">
        <f aca="false">IF(N(D23)=0,"",I23/D23)</f>
        <v>0.942307692307692</v>
      </c>
      <c r="M23" s="18" t="str">
        <f aca="false">IF(L23="","",IF(L23&gt;=1,"OVER",IF(L23&gt;=0.95,"95%",IF(L23&gt;=0.85,"85%",IF(L23&gt;=0.7,"70%","")))))</f>
        <v>85%</v>
      </c>
    </row>
    <row r="24" customFormat="false" ht="15" hidden="false" customHeight="false" outlineLevel="0" collapsed="false">
      <c r="A24" s="6" t="s">
        <v>64</v>
      </c>
      <c r="B24" s="6" t="s">
        <v>65</v>
      </c>
      <c r="C24" s="6" t="s">
        <v>66</v>
      </c>
      <c r="D24" s="8" t="n">
        <v>900</v>
      </c>
      <c r="E24" s="8" t="n">
        <v>900</v>
      </c>
      <c r="F24" s="14" t="n">
        <v>0</v>
      </c>
      <c r="G24" s="15" t="n">
        <v>0</v>
      </c>
      <c r="H24" s="8" t="n">
        <v>900</v>
      </c>
      <c r="I24" s="16" t="n">
        <f aca="false">N(F24)*N(G24)*$B$7+N(H24)</f>
        <v>900</v>
      </c>
      <c r="J24" s="16" t="n">
        <f aca="false">MAX(N(D24),N(E24),I24)</f>
        <v>900</v>
      </c>
      <c r="K24" s="16" t="n">
        <f aca="false">IF(AND(N(D24)=0,I24=0),"",I24-N(D24))</f>
        <v>0</v>
      </c>
      <c r="L24" s="17" t="n">
        <f aca="false">IF(N(D24)=0,"",I24/D24)</f>
        <v>1</v>
      </c>
      <c r="M24" s="18" t="str">
        <f aca="false">IF(L24="","",IF(L24&gt;=1,"OVER",IF(L24&gt;=0.95,"95%",IF(L24&gt;=0.85,"85%",IF(L24&gt;=0.7,"70%","")))))</f>
        <v>OVER</v>
      </c>
    </row>
    <row r="25" customFormat="false" ht="15" hidden="false" customHeight="false" outlineLevel="0" collapsed="false">
      <c r="A25" s="6" t="s">
        <v>67</v>
      </c>
      <c r="B25" s="6" t="s">
        <v>68</v>
      </c>
      <c r="C25" s="6" t="s">
        <v>69</v>
      </c>
      <c r="D25" s="8" t="n">
        <v>1400</v>
      </c>
      <c r="E25" s="8" t="n">
        <v>1400</v>
      </c>
      <c r="F25" s="14" t="n">
        <v>0</v>
      </c>
      <c r="G25" s="15" t="n">
        <v>0</v>
      </c>
      <c r="H25" s="8" t="n">
        <v>1320</v>
      </c>
      <c r="I25" s="16" t="n">
        <f aca="false">N(F25)*N(G25)*$B$7+N(H25)</f>
        <v>1320</v>
      </c>
      <c r="J25" s="16" t="n">
        <f aca="false">MAX(N(D25),N(E25),I25)</f>
        <v>1400</v>
      </c>
      <c r="K25" s="16" t="n">
        <f aca="false">IF(AND(N(D25)=0,I25=0),"",I25-N(D25))</f>
        <v>-80</v>
      </c>
      <c r="L25" s="17" t="n">
        <f aca="false">IF(N(D25)=0,"",I25/D25)</f>
        <v>0.942857142857143</v>
      </c>
      <c r="M25" s="18" t="str">
        <f aca="false">IF(L25="","",IF(L25&gt;=1,"OVER",IF(L25&gt;=0.95,"95%",IF(L25&gt;=0.85,"85%",IF(L25&gt;=0.7,"70%","")))))</f>
        <v>85%</v>
      </c>
    </row>
    <row r="26" customFormat="false" ht="15" hidden="false" customHeight="false" outlineLevel="0" collapsed="false">
      <c r="A26" s="6"/>
      <c r="B26" s="6"/>
      <c r="C26" s="6"/>
      <c r="D26" s="8"/>
      <c r="E26" s="8"/>
      <c r="F26" s="14"/>
      <c r="G26" s="15"/>
      <c r="H26" s="8"/>
      <c r="I26" s="16" t="n">
        <f aca="false">N(F26)*N(G26)*$B$7+N(H26)</f>
        <v>0</v>
      </c>
      <c r="J26" s="16" t="n">
        <f aca="false">MAX(N(D26),N(E26),I26)</f>
        <v>0</v>
      </c>
      <c r="K26" s="16" t="str">
        <f aca="false">IF(AND(N(D26)=0,I26=0),"",I26-N(D26))</f>
        <v/>
      </c>
      <c r="L26" s="17" t="str">
        <f aca="false">IF(N(D26)=0,"",I26/D26)</f>
        <v/>
      </c>
      <c r="M26" s="18" t="str">
        <f aca="false">IF(L26="","",IF(L26&gt;=1,"OVER",IF(L26&gt;=0.95,"95%",IF(L26&gt;=0.85,"85%",IF(L26&gt;=0.7,"70%","")))))</f>
        <v/>
      </c>
    </row>
    <row r="27" customFormat="false" ht="15" hidden="false" customHeight="false" outlineLevel="0" collapsed="false">
      <c r="A27" s="6"/>
      <c r="B27" s="6"/>
      <c r="C27" s="6"/>
      <c r="D27" s="8"/>
      <c r="E27" s="8"/>
      <c r="F27" s="14"/>
      <c r="G27" s="15"/>
      <c r="H27" s="8"/>
      <c r="I27" s="16" t="n">
        <f aca="false">N(F27)*N(G27)*$B$7+N(H27)</f>
        <v>0</v>
      </c>
      <c r="J27" s="16" t="n">
        <f aca="false">MAX(N(D27),N(E27),I27)</f>
        <v>0</v>
      </c>
      <c r="K27" s="16" t="str">
        <f aca="false">IF(AND(N(D27)=0,I27=0),"",I27-N(D27))</f>
        <v/>
      </c>
      <c r="L27" s="17" t="str">
        <f aca="false">IF(N(D27)=0,"",I27/D27)</f>
        <v/>
      </c>
      <c r="M27" s="18" t="str">
        <f aca="false">IF(L27="","",IF(L27&gt;=1,"OVER",IF(L27&gt;=0.95,"95%",IF(L27&gt;=0.85,"85%",IF(L27&gt;=0.7,"70%","")))))</f>
        <v/>
      </c>
    </row>
    <row r="28" customFormat="false" ht="15" hidden="false" customHeight="false" outlineLevel="0" collapsed="false">
      <c r="A28" s="6"/>
      <c r="B28" s="6"/>
      <c r="C28" s="6"/>
      <c r="D28" s="8"/>
      <c r="E28" s="8"/>
      <c r="F28" s="14"/>
      <c r="G28" s="15"/>
      <c r="H28" s="8"/>
      <c r="I28" s="16" t="n">
        <f aca="false">N(F28)*N(G28)*$B$7+N(H28)</f>
        <v>0</v>
      </c>
      <c r="J28" s="16" t="n">
        <f aca="false">MAX(N(D28),N(E28),I28)</f>
        <v>0</v>
      </c>
      <c r="K28" s="16" t="str">
        <f aca="false">IF(AND(N(D28)=0,I28=0),"",I28-N(D28))</f>
        <v/>
      </c>
      <c r="L28" s="17" t="str">
        <f aca="false">IF(N(D28)=0,"",I28/D28)</f>
        <v/>
      </c>
      <c r="M28" s="18" t="str">
        <f aca="false">IF(L28="","",IF(L28&gt;=1,"OVER",IF(L28&gt;=0.95,"95%",IF(L28&gt;=0.85,"85%",IF(L28&gt;=0.7,"70%","")))))</f>
        <v/>
      </c>
    </row>
    <row r="29" customFormat="false" ht="15" hidden="false" customHeight="false" outlineLevel="0" collapsed="false">
      <c r="A29" s="6"/>
      <c r="B29" s="6"/>
      <c r="C29" s="6"/>
      <c r="D29" s="8"/>
      <c r="E29" s="8"/>
      <c r="F29" s="14"/>
      <c r="G29" s="15"/>
      <c r="H29" s="8"/>
      <c r="I29" s="16" t="n">
        <f aca="false">N(F29)*N(G29)*$B$7+N(H29)</f>
        <v>0</v>
      </c>
      <c r="J29" s="16" t="n">
        <f aca="false">MAX(N(D29),N(E29),I29)</f>
        <v>0</v>
      </c>
      <c r="K29" s="16" t="str">
        <f aca="false">IF(AND(N(D29)=0,I29=0),"",I29-N(D29))</f>
        <v/>
      </c>
      <c r="L29" s="17" t="str">
        <f aca="false">IF(N(D29)=0,"",I29/D29)</f>
        <v/>
      </c>
      <c r="M29" s="18" t="str">
        <f aca="false">IF(L29="","",IF(L29&gt;=1,"OVER",IF(L29&gt;=0.95,"95%",IF(L29&gt;=0.85,"85%",IF(L29&gt;=0.7,"70%","")))))</f>
        <v/>
      </c>
    </row>
    <row r="30" customFormat="false" ht="15" hidden="false" customHeight="false" outlineLevel="0" collapsed="false">
      <c r="A30" s="6"/>
      <c r="B30" s="6"/>
      <c r="C30" s="6"/>
      <c r="D30" s="8"/>
      <c r="E30" s="8"/>
      <c r="F30" s="14"/>
      <c r="G30" s="15"/>
      <c r="H30" s="8"/>
      <c r="I30" s="16" t="n">
        <f aca="false">N(F30)*N(G30)*$B$7+N(H30)</f>
        <v>0</v>
      </c>
      <c r="J30" s="16" t="n">
        <f aca="false">MAX(N(D30),N(E30),I30)</f>
        <v>0</v>
      </c>
      <c r="K30" s="16" t="str">
        <f aca="false">IF(AND(N(D30)=0,I30=0),"",I30-N(D30))</f>
        <v/>
      </c>
      <c r="L30" s="17" t="str">
        <f aca="false">IF(N(D30)=0,"",I30/D30)</f>
        <v/>
      </c>
      <c r="M30" s="18" t="str">
        <f aca="false">IF(L30="","",IF(L30&gt;=1,"OVER",IF(L30&gt;=0.95,"95%",IF(L30&gt;=0.85,"85%",IF(L30&gt;=0.7,"70%","")))))</f>
        <v/>
      </c>
    </row>
    <row r="31" customFormat="false" ht="15" hidden="false" customHeight="false" outlineLevel="0" collapsed="false">
      <c r="A31" s="6"/>
      <c r="B31" s="6"/>
      <c r="C31" s="6"/>
      <c r="D31" s="8"/>
      <c r="E31" s="8"/>
      <c r="F31" s="14"/>
      <c r="G31" s="15"/>
      <c r="H31" s="8"/>
      <c r="I31" s="16" t="n">
        <f aca="false">N(F31)*N(G31)*$B$7+N(H31)</f>
        <v>0</v>
      </c>
      <c r="J31" s="16" t="n">
        <f aca="false">MAX(N(D31),N(E31),I31)</f>
        <v>0</v>
      </c>
      <c r="K31" s="16" t="str">
        <f aca="false">IF(AND(N(D31)=0,I31=0),"",I31-N(D31))</f>
        <v/>
      </c>
      <c r="L31" s="17" t="str">
        <f aca="false">IF(N(D31)=0,"",I31/D31)</f>
        <v/>
      </c>
      <c r="M31" s="18" t="str">
        <f aca="false">IF(L31="","",IF(L31&gt;=1,"OVER",IF(L31&gt;=0.95,"95%",IF(L31&gt;=0.85,"85%",IF(L31&gt;=0.7,"70%","")))))</f>
        <v/>
      </c>
    </row>
    <row r="32" customFormat="false" ht="15" hidden="false" customHeight="false" outlineLevel="0" collapsed="false">
      <c r="A32" s="6"/>
      <c r="B32" s="6"/>
      <c r="C32" s="6"/>
      <c r="D32" s="8"/>
      <c r="E32" s="8"/>
      <c r="F32" s="14"/>
      <c r="G32" s="15"/>
      <c r="H32" s="8"/>
      <c r="I32" s="16" t="n">
        <f aca="false">N(F32)*N(G32)*$B$7+N(H32)</f>
        <v>0</v>
      </c>
      <c r="J32" s="16" t="n">
        <f aca="false">MAX(N(D32),N(E32),I32)</f>
        <v>0</v>
      </c>
      <c r="K32" s="16" t="str">
        <f aca="false">IF(AND(N(D32)=0,I32=0),"",I32-N(D32))</f>
        <v/>
      </c>
      <c r="L32" s="17" t="str">
        <f aca="false">IF(N(D32)=0,"",I32/D32)</f>
        <v/>
      </c>
      <c r="M32" s="18" t="str">
        <f aca="false">IF(L32="","",IF(L32&gt;=1,"OVER",IF(L32&gt;=0.95,"95%",IF(L32&gt;=0.85,"85%",IF(L32&gt;=0.7,"70%","")))))</f>
        <v/>
      </c>
    </row>
    <row r="33" customFormat="false" ht="15" hidden="false" customHeight="false" outlineLevel="0" collapsed="false">
      <c r="A33" s="6"/>
      <c r="B33" s="6"/>
      <c r="C33" s="6"/>
      <c r="D33" s="8"/>
      <c r="E33" s="8"/>
      <c r="F33" s="14"/>
      <c r="G33" s="15"/>
      <c r="H33" s="8"/>
      <c r="I33" s="16" t="n">
        <f aca="false">N(F33)*N(G33)*$B$7+N(H33)</f>
        <v>0</v>
      </c>
      <c r="J33" s="16" t="n">
        <f aca="false">MAX(N(D33),N(E33),I33)</f>
        <v>0</v>
      </c>
      <c r="K33" s="16" t="str">
        <f aca="false">IF(AND(N(D33)=0,I33=0),"",I33-N(D33))</f>
        <v/>
      </c>
      <c r="L33" s="17" t="str">
        <f aca="false">IF(N(D33)=0,"",I33/D33)</f>
        <v/>
      </c>
      <c r="M33" s="18" t="str">
        <f aca="false">IF(L33="","",IF(L33&gt;=1,"OVER",IF(L33&gt;=0.95,"95%",IF(L33&gt;=0.85,"85%",IF(L33&gt;=0.7,"70%","")))))</f>
        <v/>
      </c>
    </row>
    <row r="34" customFormat="false" ht="15" hidden="false" customHeight="false" outlineLevel="0" collapsed="false">
      <c r="A34" s="6"/>
      <c r="B34" s="6"/>
      <c r="C34" s="6"/>
      <c r="D34" s="8"/>
      <c r="E34" s="8"/>
      <c r="F34" s="14"/>
      <c r="G34" s="15"/>
      <c r="H34" s="8"/>
      <c r="I34" s="16" t="n">
        <f aca="false">N(F34)*N(G34)*$B$7+N(H34)</f>
        <v>0</v>
      </c>
      <c r="J34" s="16" t="n">
        <f aca="false">MAX(N(D34),N(E34),I34)</f>
        <v>0</v>
      </c>
      <c r="K34" s="16" t="str">
        <f aca="false">IF(AND(N(D34)=0,I34=0),"",I34-N(D34))</f>
        <v/>
      </c>
      <c r="L34" s="17" t="str">
        <f aca="false">IF(N(D34)=0,"",I34/D34)</f>
        <v/>
      </c>
      <c r="M34" s="18" t="str">
        <f aca="false">IF(L34="","",IF(L34&gt;=1,"OVER",IF(L34&gt;=0.95,"95%",IF(L34&gt;=0.85,"85%",IF(L34&gt;=0.7,"70%","")))))</f>
        <v/>
      </c>
    </row>
    <row r="35" customFormat="false" ht="15" hidden="false" customHeight="false" outlineLevel="0" collapsed="false">
      <c r="A35" s="6"/>
      <c r="B35" s="6"/>
      <c r="C35" s="6"/>
      <c r="D35" s="8"/>
      <c r="E35" s="8"/>
      <c r="F35" s="14"/>
      <c r="G35" s="15"/>
      <c r="H35" s="8"/>
      <c r="I35" s="16" t="n">
        <f aca="false">N(F35)*N(G35)*$B$7+N(H35)</f>
        <v>0</v>
      </c>
      <c r="J35" s="16" t="n">
        <f aca="false">MAX(N(D35),N(E35),I35)</f>
        <v>0</v>
      </c>
      <c r="K35" s="16" t="str">
        <f aca="false">IF(AND(N(D35)=0,I35=0),"",I35-N(D35))</f>
        <v/>
      </c>
      <c r="L35" s="17" t="str">
        <f aca="false">IF(N(D35)=0,"",I35/D35)</f>
        <v/>
      </c>
      <c r="M35" s="18" t="str">
        <f aca="false">IF(L35="","",IF(L35&gt;=1,"OVER",IF(L35&gt;=0.95,"95%",IF(L35&gt;=0.85,"85%",IF(L35&gt;=0.7,"70%","")))))</f>
        <v/>
      </c>
    </row>
    <row r="36" customFormat="false" ht="15" hidden="false" customHeight="false" outlineLevel="0" collapsed="false">
      <c r="A36" s="6"/>
      <c r="B36" s="6"/>
      <c r="C36" s="6"/>
      <c r="D36" s="8"/>
      <c r="E36" s="8"/>
      <c r="F36" s="14"/>
      <c r="G36" s="15"/>
      <c r="H36" s="8"/>
      <c r="I36" s="16" t="n">
        <f aca="false">N(F36)*N(G36)*$B$7+N(H36)</f>
        <v>0</v>
      </c>
      <c r="J36" s="16" t="n">
        <f aca="false">MAX(N(D36),N(E36),I36)</f>
        <v>0</v>
      </c>
      <c r="K36" s="16" t="str">
        <f aca="false">IF(AND(N(D36)=0,I36=0),"",I36-N(D36))</f>
        <v/>
      </c>
      <c r="L36" s="17" t="str">
        <f aca="false">IF(N(D36)=0,"",I36/D36)</f>
        <v/>
      </c>
      <c r="M36" s="18" t="str">
        <f aca="false">IF(L36="","",IF(L36&gt;=1,"OVER",IF(L36&gt;=0.95,"95%",IF(L36&gt;=0.85,"85%",IF(L36&gt;=0.7,"70%","")))))</f>
        <v/>
      </c>
    </row>
    <row r="37" customFormat="false" ht="15" hidden="false" customHeight="false" outlineLevel="0" collapsed="false">
      <c r="A37" s="6"/>
      <c r="B37" s="6"/>
      <c r="C37" s="6"/>
      <c r="D37" s="8"/>
      <c r="E37" s="8"/>
      <c r="F37" s="14"/>
      <c r="G37" s="15"/>
      <c r="H37" s="8"/>
      <c r="I37" s="16" t="n">
        <f aca="false">N(F37)*N(G37)*$B$7+N(H37)</f>
        <v>0</v>
      </c>
      <c r="J37" s="16" t="n">
        <f aca="false">MAX(N(D37),N(E37),I37)</f>
        <v>0</v>
      </c>
      <c r="K37" s="16" t="str">
        <f aca="false">IF(AND(N(D37)=0,I37=0),"",I37-N(D37))</f>
        <v/>
      </c>
      <c r="L37" s="17" t="str">
        <f aca="false">IF(N(D37)=0,"",I37/D37)</f>
        <v/>
      </c>
      <c r="M37" s="18" t="str">
        <f aca="false">IF(L37="","",IF(L37&gt;=1,"OVER",IF(L37&gt;=0.95,"95%",IF(L37&gt;=0.85,"85%",IF(L37&gt;=0.7,"70%","")))))</f>
        <v/>
      </c>
    </row>
    <row r="38" customFormat="false" ht="15" hidden="false" customHeight="false" outlineLevel="0" collapsed="false">
      <c r="A38" s="6"/>
      <c r="B38" s="6"/>
      <c r="C38" s="6"/>
      <c r="D38" s="8"/>
      <c r="E38" s="8"/>
      <c r="F38" s="14"/>
      <c r="G38" s="15"/>
      <c r="H38" s="8"/>
      <c r="I38" s="16" t="n">
        <f aca="false">N(F38)*N(G38)*$B$7+N(H38)</f>
        <v>0</v>
      </c>
      <c r="J38" s="16" t="n">
        <f aca="false">MAX(N(D38),N(E38),I38)</f>
        <v>0</v>
      </c>
      <c r="K38" s="16" t="str">
        <f aca="false">IF(AND(N(D38)=0,I38=0),"",I38-N(D38))</f>
        <v/>
      </c>
      <c r="L38" s="17" t="str">
        <f aca="false">IF(N(D38)=0,"",I38/D38)</f>
        <v/>
      </c>
      <c r="M38" s="18" t="str">
        <f aca="false">IF(L38="","",IF(L38&gt;=1,"OVER",IF(L38&gt;=0.95,"95%",IF(L38&gt;=0.85,"85%",IF(L38&gt;=0.7,"70%","")))))</f>
        <v/>
      </c>
    </row>
    <row r="39" customFormat="false" ht="15" hidden="false" customHeight="false" outlineLevel="0" collapsed="false">
      <c r="A39" s="6"/>
      <c r="B39" s="6"/>
      <c r="C39" s="6"/>
      <c r="D39" s="8"/>
      <c r="E39" s="8"/>
      <c r="F39" s="14"/>
      <c r="G39" s="15"/>
      <c r="H39" s="8"/>
      <c r="I39" s="16" t="n">
        <f aca="false">N(F39)*N(G39)*$B$7+N(H39)</f>
        <v>0</v>
      </c>
      <c r="J39" s="16" t="n">
        <f aca="false">MAX(N(D39),N(E39),I39)</f>
        <v>0</v>
      </c>
      <c r="K39" s="16" t="str">
        <f aca="false">IF(AND(N(D39)=0,I39=0),"",I39-N(D39))</f>
        <v/>
      </c>
      <c r="L39" s="17" t="str">
        <f aca="false">IF(N(D39)=0,"",I39/D39)</f>
        <v/>
      </c>
      <c r="M39" s="18" t="str">
        <f aca="false">IF(L39="","",IF(L39&gt;=1,"OVER",IF(L39&gt;=0.95,"95%",IF(L39&gt;=0.85,"85%",IF(L39&gt;=0.7,"70%","")))))</f>
        <v/>
      </c>
    </row>
    <row r="40" customFormat="false" ht="15" hidden="false" customHeight="false" outlineLevel="0" collapsed="false">
      <c r="A40" s="6"/>
      <c r="B40" s="6"/>
      <c r="C40" s="6"/>
      <c r="D40" s="8"/>
      <c r="E40" s="8"/>
      <c r="F40" s="14"/>
      <c r="G40" s="15"/>
      <c r="H40" s="8"/>
      <c r="I40" s="16" t="n">
        <f aca="false">N(F40)*N(G40)*$B$7+N(H40)</f>
        <v>0</v>
      </c>
      <c r="J40" s="16" t="n">
        <f aca="false">MAX(N(D40),N(E40),I40)</f>
        <v>0</v>
      </c>
      <c r="K40" s="16" t="str">
        <f aca="false">IF(AND(N(D40)=0,I40=0),"",I40-N(D40))</f>
        <v/>
      </c>
      <c r="L40" s="17" t="str">
        <f aca="false">IF(N(D40)=0,"",I40/D40)</f>
        <v/>
      </c>
      <c r="M40" s="18" t="str">
        <f aca="false">IF(L40="","",IF(L40&gt;=1,"OVER",IF(L40&gt;=0.95,"95%",IF(L40&gt;=0.85,"85%",IF(L40&gt;=0.7,"70%","")))))</f>
        <v/>
      </c>
    </row>
    <row r="41" customFormat="false" ht="15" hidden="false" customHeight="false" outlineLevel="0" collapsed="false">
      <c r="A41" s="19" t="s">
        <v>70</v>
      </c>
      <c r="B41" s="20"/>
      <c r="C41" s="20"/>
      <c r="D41" s="21" t="n">
        <f aca="false">SUM(D14:D40)</f>
        <v>60500</v>
      </c>
      <c r="E41" s="21" t="n">
        <f aca="false">SUM(E14:E40)</f>
        <v>40200</v>
      </c>
      <c r="F41" s="22" t="n">
        <f aca="false">SUM(F14:F40)</f>
        <v>487</v>
      </c>
      <c r="G41" s="20"/>
      <c r="H41" s="21" t="n">
        <f aca="false">SUM(H14:H40)</f>
        <v>39800</v>
      </c>
      <c r="I41" s="21" t="n">
        <f aca="false">SUM(I14:I40)</f>
        <v>59523.5</v>
      </c>
      <c r="J41" s="21" t="n">
        <f aca="false">SUM(J14:J40)</f>
        <v>62412.5</v>
      </c>
      <c r="K41" s="21" t="n">
        <f aca="false">SUM(K14:K40)</f>
        <v>-976.5</v>
      </c>
      <c r="L41" s="23" t="n">
        <f aca="false">IF(D41=0,"",I41/D41)</f>
        <v>0.983859504132231</v>
      </c>
      <c r="M41" s="20"/>
    </row>
  </sheetData>
  <conditionalFormatting sqref="L14:L41">
    <cfRule type="expression" priority="2" aboveAverage="0" equalAverage="0" bottom="0" percent="0" rank="0" text="" dxfId="0">
      <formula>AND(ISNUMBER(L14),L14&gt;=1)</formula>
    </cfRule>
    <cfRule type="expression" priority="3" aboveAverage="0" equalAverage="0" bottom="0" percent="0" rank="0" text="" dxfId="1">
      <formula>AND(ISNUMBER(L14),L14&gt;=0.85,L14&lt;1)</formula>
    </cfRule>
  </conditionalFormatting>
  <conditionalFormatting sqref="K14:K41">
    <cfRule type="expression" priority="4" aboveAverage="0" equalAverage="0" bottom="0" percent="0" rank="0" text="" dxfId="2">
      <formula>AND(ISNUMBER(K14),K14&gt;0)</formula>
    </cfRule>
  </conditionalFormatting>
  <conditionalFormatting sqref="F7">
    <cfRule type="expression" priority="5" aboveAverage="0" equalAverage="0" bottom="0" percent="0" rank="0" text="" dxfId="0">
      <formula>ISNUMBER(SEARCH("OVER",F7))</formula>
    </cfRule>
    <cfRule type="expression" priority="6" aboveAverage="0" equalAverage="0" bottom="0" percent="0" rank="0" text="" dxfId="1">
      <formula>ISNUMBER(SEARCH("% of budget",F7))</formula>
    </cfRule>
  </conditionalFormatting>
  <conditionalFormatting sqref="F11">
    <cfRule type="expression" priority="7" aboveAverage="0" equalAverage="0" bottom="0" percent="0" rank="0" text="" dxfId="2">
      <formula>AND(ISNUMBER(F11),F11&lt;0)</formula>
    </cfRule>
  </conditionalFormatting>
  <dataValidations count="1">
    <dataValidation allowBlank="true" errorStyle="stop" operator="between" showDropDown="false" showErrorMessage="false" showInputMessage="false" sqref="C14:C40" type="list">
      <formula1>"Labor,Materials,Subcontractor,Equipment,Other"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2026-09-28T07:37:43Z</dcterms:created>
  <dc:creator>openpyxl</dc:creator>
  <dc:description/>
  <dc:language>en-US</dc:language>
  <cp:lastModifiedBy/>
  <dcterms:modified xsi:type="dcterms:W3CDTF">2026-09-28T07:37:43Z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